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setur-my.sharepoint.com/personal/johnnyg_setur_fo/Documents/FISF/"/>
    </mc:Choice>
  </mc:AlternateContent>
  <xr:revisionPtr revIDLastSave="0" documentId="8_{38D3FCAF-32C1-4B1D-BDA9-5161A8E4D6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8" i="1" l="1"/>
  <c r="D169" i="1" s="1"/>
  <c r="E168" i="1"/>
  <c r="E169" i="1" s="1"/>
  <c r="F168" i="1"/>
  <c r="F169" i="1" s="1"/>
  <c r="B168" i="1"/>
  <c r="C168" i="1"/>
  <c r="C169" i="1" s="1"/>
  <c r="G157" i="1"/>
  <c r="G155" i="1"/>
  <c r="F135" i="1"/>
  <c r="G131" i="1"/>
  <c r="G130" i="1"/>
  <c r="G128" i="1"/>
  <c r="G122" i="1"/>
  <c r="F122" i="1"/>
  <c r="G121" i="1"/>
  <c r="F121" i="1"/>
  <c r="G117" i="1"/>
  <c r="G109" i="1"/>
  <c r="G107" i="1"/>
  <c r="G106" i="1"/>
  <c r="F106" i="1"/>
  <c r="F105" i="1"/>
  <c r="G104" i="1"/>
  <c r="G103" i="1"/>
  <c r="F103" i="1"/>
  <c r="G98" i="1"/>
  <c r="G97" i="1"/>
  <c r="F97" i="1"/>
  <c r="G96" i="1"/>
  <c r="F96" i="1"/>
  <c r="G95" i="1"/>
  <c r="G94" i="1"/>
  <c r="G88" i="1"/>
  <c r="F88" i="1"/>
  <c r="G87" i="1"/>
  <c r="G80" i="1"/>
  <c r="F80" i="1"/>
  <c r="G78" i="1"/>
  <c r="F78" i="1"/>
  <c r="G74" i="1"/>
  <c r="F72" i="1"/>
  <c r="G70" i="1"/>
  <c r="G69" i="1"/>
  <c r="F68" i="1"/>
  <c r="G66" i="1"/>
  <c r="F65" i="1"/>
  <c r="G62" i="1"/>
  <c r="F61" i="1"/>
  <c r="F59" i="1"/>
  <c r="G58" i="1"/>
  <c r="F54" i="1"/>
  <c r="G44" i="1"/>
  <c r="G43" i="1"/>
  <c r="G40" i="1"/>
  <c r="G168" i="1" s="1"/>
  <c r="G169" i="1" s="1"/>
  <c r="F39" i="1"/>
  <c r="G38" i="1"/>
  <c r="G14" i="1"/>
  <c r="F14" i="1"/>
  <c r="F10" i="1"/>
</calcChain>
</file>

<file path=xl/sharedStrings.xml><?xml version="1.0" encoding="utf-8"?>
<sst xmlns="http://schemas.openxmlformats.org/spreadsheetml/2006/main" count="174" uniqueCount="173">
  <si>
    <t>kg/hour</t>
  </si>
  <si>
    <t>season</t>
  </si>
  <si>
    <t xml:space="preserve"> 2015/2016 </t>
  </si>
  <si>
    <t>2016/2017</t>
  </si>
  <si>
    <t>2017/2018</t>
  </si>
  <si>
    <t>2018/2019</t>
  </si>
  <si>
    <t>2019/2020</t>
  </si>
  <si>
    <t>Next season</t>
  </si>
  <si>
    <t>114lu</t>
  </si>
  <si>
    <t>115lw</t>
  </si>
  <si>
    <t>124ma</t>
  </si>
  <si>
    <t>125lu</t>
  </si>
  <si>
    <t>125lw</t>
  </si>
  <si>
    <t>125lx</t>
  </si>
  <si>
    <t>125ly</t>
  </si>
  <si>
    <t>126lu</t>
  </si>
  <si>
    <t>126lw</t>
  </si>
  <si>
    <t>126lx</t>
  </si>
  <si>
    <t>126ly</t>
  </si>
  <si>
    <t>127ly</t>
  </si>
  <si>
    <t>127lu</t>
  </si>
  <si>
    <t>127lt</t>
  </si>
  <si>
    <t>127lv</t>
  </si>
  <si>
    <t>127lw</t>
  </si>
  <si>
    <t>127md</t>
  </si>
  <si>
    <t>128lr</t>
  </si>
  <si>
    <t>128lu</t>
  </si>
  <si>
    <t>128lt</t>
  </si>
  <si>
    <t>128lx</t>
  </si>
  <si>
    <t>128ly</t>
  </si>
  <si>
    <t>128ma</t>
  </si>
  <si>
    <t>128mb</t>
  </si>
  <si>
    <t>128mc</t>
  </si>
  <si>
    <t>128md</t>
  </si>
  <si>
    <t>129lq</t>
  </si>
  <si>
    <t>129lv</t>
  </si>
  <si>
    <t>129lw</t>
  </si>
  <si>
    <t>129lx</t>
  </si>
  <si>
    <t>129ly</t>
  </si>
  <si>
    <t>129ma</t>
  </si>
  <si>
    <t>130ln</t>
  </si>
  <si>
    <t>130lp</t>
  </si>
  <si>
    <t>130lq</t>
  </si>
  <si>
    <t>130lr</t>
  </si>
  <si>
    <t>130lu</t>
  </si>
  <si>
    <t>130lw</t>
  </si>
  <si>
    <t>130lx</t>
  </si>
  <si>
    <t>130ly</t>
  </si>
  <si>
    <t>130ma</t>
  </si>
  <si>
    <t>130mb</t>
  </si>
  <si>
    <t>130mc</t>
  </si>
  <si>
    <t>130md</t>
  </si>
  <si>
    <t>130me</t>
  </si>
  <si>
    <t>131lp</t>
  </si>
  <si>
    <t>131lq</t>
  </si>
  <si>
    <t>131lr</t>
  </si>
  <si>
    <t>131lt</t>
  </si>
  <si>
    <t>131lu</t>
  </si>
  <si>
    <t>131lv</t>
  </si>
  <si>
    <t>131lw</t>
  </si>
  <si>
    <t>131lx</t>
  </si>
  <si>
    <t>131ly</t>
  </si>
  <si>
    <t>131ma</t>
  </si>
  <si>
    <t>132ll</t>
  </si>
  <si>
    <t>132lm</t>
  </si>
  <si>
    <t>132lr</t>
  </si>
  <si>
    <t>132lq</t>
  </si>
  <si>
    <t>132lt</t>
  </si>
  <si>
    <t>132lu</t>
  </si>
  <si>
    <t>132lv</t>
  </si>
  <si>
    <t>132lw</t>
  </si>
  <si>
    <t>132lx</t>
  </si>
  <si>
    <t>132ly</t>
  </si>
  <si>
    <t>132mb</t>
  </si>
  <si>
    <t>133ll</t>
  </si>
  <si>
    <t>133lm</t>
  </si>
  <si>
    <t>133ln</t>
  </si>
  <si>
    <t>133lp</t>
  </si>
  <si>
    <t>133lr</t>
  </si>
  <si>
    <t>133lt</t>
  </si>
  <si>
    <t>133lu</t>
  </si>
  <si>
    <t>133lv</t>
  </si>
  <si>
    <t>133lw</t>
  </si>
  <si>
    <t>133lx22</t>
  </si>
  <si>
    <t>133ly22</t>
  </si>
  <si>
    <t>134ll</t>
  </si>
  <si>
    <t>134lm</t>
  </si>
  <si>
    <t>134ln</t>
  </si>
  <si>
    <t>134lr</t>
  </si>
  <si>
    <t>134lt</t>
  </si>
  <si>
    <t>134lu</t>
  </si>
  <si>
    <t>134lw</t>
  </si>
  <si>
    <t>134mb</t>
  </si>
  <si>
    <t>135ln</t>
  </si>
  <si>
    <t>135lq</t>
  </si>
  <si>
    <t>135lr</t>
  </si>
  <si>
    <t>135lt</t>
  </si>
  <si>
    <t>135lu</t>
  </si>
  <si>
    <t>135lx</t>
  </si>
  <si>
    <t>135ly</t>
  </si>
  <si>
    <t>135lw</t>
  </si>
  <si>
    <t>135mb</t>
  </si>
  <si>
    <t>135mc</t>
  </si>
  <si>
    <t>136lp</t>
  </si>
  <si>
    <t>136lr</t>
  </si>
  <si>
    <t>136lt</t>
  </si>
  <si>
    <t>136lu</t>
  </si>
  <si>
    <t>136lw</t>
  </si>
  <si>
    <t>136lx</t>
  </si>
  <si>
    <t>136ly</t>
  </si>
  <si>
    <t>136ma</t>
  </si>
  <si>
    <t>136mb</t>
  </si>
  <si>
    <t>136md</t>
  </si>
  <si>
    <t>136me</t>
  </si>
  <si>
    <t>136mf</t>
  </si>
  <si>
    <t>136rl</t>
  </si>
  <si>
    <t>137lq</t>
  </si>
  <si>
    <t>137lr</t>
  </si>
  <si>
    <t>137lt</t>
  </si>
  <si>
    <t>137lu</t>
  </si>
  <si>
    <t>137lv</t>
  </si>
  <si>
    <t>137lw</t>
  </si>
  <si>
    <t>137lx</t>
  </si>
  <si>
    <t>137ly</t>
  </si>
  <si>
    <t>137ma</t>
  </si>
  <si>
    <t>137mb</t>
  </si>
  <si>
    <t>137md</t>
  </si>
  <si>
    <t>137me</t>
  </si>
  <si>
    <t>137xl</t>
  </si>
  <si>
    <t>138lr</t>
  </si>
  <si>
    <t>138lt</t>
  </si>
  <si>
    <t>138lu</t>
  </si>
  <si>
    <t>138lx</t>
  </si>
  <si>
    <t>138ly</t>
  </si>
  <si>
    <t>138lw</t>
  </si>
  <si>
    <t>138ma</t>
  </si>
  <si>
    <t>138mb</t>
  </si>
  <si>
    <t>139ly</t>
  </si>
  <si>
    <t>139lx</t>
  </si>
  <si>
    <t>139lw</t>
  </si>
  <si>
    <t>139lu</t>
  </si>
  <si>
    <t>139ma</t>
  </si>
  <si>
    <t>139mc</t>
  </si>
  <si>
    <t>139me</t>
  </si>
  <si>
    <t>140ly</t>
  </si>
  <si>
    <t>140mb</t>
  </si>
  <si>
    <t>140md</t>
  </si>
  <si>
    <t>140me</t>
  </si>
  <si>
    <t>140mf</t>
  </si>
  <si>
    <t>142lx</t>
  </si>
  <si>
    <t>145mb</t>
  </si>
  <si>
    <t>148lg</t>
  </si>
  <si>
    <t>149lf</t>
  </si>
  <si>
    <t>156lg</t>
  </si>
  <si>
    <t>156lh</t>
  </si>
  <si>
    <t>156lk</t>
  </si>
  <si>
    <t>closed</t>
  </si>
  <si>
    <t>156ll</t>
  </si>
  <si>
    <t>157lh</t>
  </si>
  <si>
    <t>157lj</t>
  </si>
  <si>
    <t>157ll</t>
  </si>
  <si>
    <t>157lm</t>
  </si>
  <si>
    <t>158lc</t>
  </si>
  <si>
    <t>158le</t>
  </si>
  <si>
    <t>158lg</t>
  </si>
  <si>
    <t>158lh</t>
  </si>
  <si>
    <t>158lj</t>
  </si>
  <si>
    <t>158lk</t>
  </si>
  <si>
    <t>158ll</t>
  </si>
  <si>
    <t>159lf</t>
  </si>
  <si>
    <t>166lh</t>
  </si>
  <si>
    <t>Proportion of exploited sub-areas</t>
  </si>
  <si>
    <t>Sub-area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</si>
</sst>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_-;\-* #,##0_-;_-* &quot;-&quot;??_-;_-@_-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2" borderId="3" xfId="0" applyFont="1" applyFill="1" applyBorder="1"/>
    <xf numFmtId="0" fontId="2" fillId="0" borderId="4" xfId="0" applyFont="1" applyBorder="1"/>
    <xf numFmtId="0" fontId="0" fillId="0" borderId="4" xfId="0" applyBorder="1"/>
    <xf numFmtId="3" fontId="2" fillId="0" borderId="4" xfId="0" applyNumberFormat="1" applyFont="1" applyBorder="1"/>
    <xf numFmtId="0" fontId="2" fillId="0" borderId="5" xfId="0" applyFont="1" applyBorder="1"/>
    <xf numFmtId="0" fontId="0" fillId="0" borderId="5" xfId="0" applyBorder="1"/>
    <xf numFmtId="3" fontId="2" fillId="0" borderId="5" xfId="0" applyNumberFormat="1" applyFont="1" applyBorder="1"/>
    <xf numFmtId="3" fontId="0" fillId="0" borderId="5" xfId="0" applyNumberFormat="1" applyBorder="1"/>
    <xf numFmtId="0" fontId="1" fillId="2" borderId="6" xfId="0" applyFont="1" applyFill="1" applyBorder="1"/>
    <xf numFmtId="0" fontId="1" fillId="2" borderId="7" xfId="0" applyFont="1" applyFill="1" applyBorder="1"/>
    <xf numFmtId="0" fontId="3" fillId="0" borderId="0" xfId="0" applyFont="1"/>
    <xf numFmtId="3" fontId="0" fillId="0" borderId="5" xfId="1" applyNumberFormat="1" applyFont="1" applyBorder="1"/>
    <xf numFmtId="165" fontId="0" fillId="0" borderId="5" xfId="1" applyNumberFormat="1" applyFont="1" applyBorder="1"/>
    <xf numFmtId="165" fontId="2" fillId="0" borderId="5" xfId="1" applyNumberFormat="1" applyFont="1" applyBorder="1"/>
    <xf numFmtId="1" fontId="0" fillId="0" borderId="5" xfId="0" applyNumberFormat="1" applyBorder="1"/>
    <xf numFmtId="1" fontId="2" fillId="0" borderId="5" xfId="0" applyNumberFormat="1" applyFont="1" applyBorder="1"/>
    <xf numFmtId="2" fontId="0" fillId="0" borderId="0" xfId="0" applyNumberFormat="1"/>
    <xf numFmtId="0" fontId="4" fillId="0" borderId="0" xfId="0" applyFont="1"/>
  </cellXfs>
  <cellStyles count="2">
    <cellStyle name="Komma" xfId="1" builtinId="3"/>
    <cellStyle name="Normal" xfId="0" builtinId="0"/>
  </cellStyles>
  <dxfs count="16">
    <dxf>
      <font>
        <color theme="0"/>
      </font>
    </dxf>
    <dxf>
      <font>
        <color theme="0"/>
      </font>
    </dxf>
    <dxf>
      <font>
        <color theme="0" tint="-0.14993743705557422"/>
      </font>
    </dxf>
    <dxf>
      <font>
        <color theme="0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theme="0"/>
      </font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 tint="-0.14993743705557422"/>
      </font>
    </dxf>
    <dxf>
      <font>
        <color theme="0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theme="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69"/>
  <sheetViews>
    <sheetView tabSelected="1" topLeftCell="A118" workbookViewId="0">
      <selection activeCell="B11" sqref="B11"/>
    </sheetView>
  </sheetViews>
  <sheetFormatPr defaultColWidth="9" defaultRowHeight="14.5"/>
  <cols>
    <col min="2" max="2" width="27.1796875" bestFit="1" customWidth="1"/>
    <col min="3" max="6" width="10.6328125" customWidth="1"/>
    <col min="7" max="7" width="11.6328125" customWidth="1"/>
    <col min="8" max="8" width="15" customWidth="1"/>
    <col min="9" max="9" width="10.6328125" customWidth="1"/>
    <col min="10" max="10" width="11.6328125" customWidth="1"/>
  </cols>
  <sheetData>
    <row r="3" spans="2:10">
      <c r="B3" s="1" t="s">
        <v>0</v>
      </c>
      <c r="C3" s="2" t="s">
        <v>1</v>
      </c>
      <c r="D3" s="3"/>
      <c r="E3" s="3"/>
      <c r="F3" s="3"/>
      <c r="G3" s="3"/>
      <c r="H3" s="3"/>
      <c r="I3" s="3"/>
      <c r="J3" s="3"/>
    </row>
    <row r="4" spans="2:10">
      <c r="B4" s="1" t="s">
        <v>172</v>
      </c>
      <c r="C4" s="4" t="s">
        <v>2</v>
      </c>
      <c r="D4" s="4" t="s">
        <v>3</v>
      </c>
      <c r="E4" s="12" t="s">
        <v>4</v>
      </c>
      <c r="F4" s="13" t="s">
        <v>5</v>
      </c>
      <c r="G4" s="13" t="s">
        <v>6</v>
      </c>
      <c r="H4" s="13" t="s">
        <v>7</v>
      </c>
    </row>
    <row r="5" spans="2:10" ht="15.5">
      <c r="B5" s="5" t="s">
        <v>8</v>
      </c>
      <c r="C5" s="6"/>
      <c r="D5" s="7"/>
      <c r="E5" s="7">
        <v>897</v>
      </c>
      <c r="F5" s="7"/>
      <c r="G5" s="7"/>
      <c r="H5" s="14"/>
    </row>
    <row r="6" spans="2:10" ht="15.5">
      <c r="B6" s="8" t="s">
        <v>9</v>
      </c>
      <c r="C6" s="9"/>
      <c r="D6" s="10">
        <v>1583</v>
      </c>
      <c r="E6" s="10"/>
      <c r="F6" s="10"/>
      <c r="G6" s="10"/>
    </row>
    <row r="7" spans="2:10" ht="15.5">
      <c r="B7" s="8" t="s">
        <v>10</v>
      </c>
      <c r="C7" s="9"/>
      <c r="D7" s="8">
        <v>1477</v>
      </c>
      <c r="E7" s="8"/>
      <c r="F7" s="8"/>
      <c r="G7" s="8"/>
    </row>
    <row r="8" spans="2:10">
      <c r="B8" s="9" t="s">
        <v>11</v>
      </c>
      <c r="C8" s="9">
        <v>1770</v>
      </c>
      <c r="D8" s="9"/>
      <c r="E8" s="9"/>
      <c r="F8" s="9"/>
      <c r="G8" s="9"/>
    </row>
    <row r="9" spans="2:10" ht="15.5">
      <c r="B9" s="8" t="s">
        <v>12</v>
      </c>
      <c r="C9" s="9"/>
      <c r="D9" s="10">
        <v>1627</v>
      </c>
      <c r="E9" s="10"/>
      <c r="F9" s="10"/>
      <c r="G9" s="10">
        <v>3071</v>
      </c>
    </row>
    <row r="10" spans="2:10">
      <c r="B10" s="9" t="s">
        <v>13</v>
      </c>
      <c r="C10" s="9"/>
      <c r="D10" s="9"/>
      <c r="E10" s="9">
        <v>1285</v>
      </c>
      <c r="F10" s="9">
        <f>(1549+1671)/2</f>
        <v>1610</v>
      </c>
      <c r="G10" s="9"/>
    </row>
    <row r="11" spans="2:10" ht="15.5">
      <c r="B11" s="8" t="s">
        <v>14</v>
      </c>
      <c r="C11" s="9">
        <v>1798</v>
      </c>
      <c r="D11" s="8">
        <v>1593</v>
      </c>
      <c r="E11" s="8">
        <v>1235</v>
      </c>
      <c r="F11" s="8"/>
      <c r="G11" s="8"/>
    </row>
    <row r="12" spans="2:10" ht="15.5">
      <c r="B12" s="8" t="s">
        <v>15</v>
      </c>
      <c r="C12" s="9">
        <v>1524</v>
      </c>
      <c r="D12" s="10">
        <v>1455</v>
      </c>
      <c r="E12" s="10"/>
      <c r="F12" s="10"/>
      <c r="G12" s="10"/>
    </row>
    <row r="13" spans="2:10">
      <c r="B13" s="9" t="s">
        <v>16</v>
      </c>
      <c r="C13" s="9"/>
      <c r="D13" s="9"/>
      <c r="E13" s="9">
        <v>1223</v>
      </c>
      <c r="F13" s="9"/>
      <c r="G13" s="9"/>
    </row>
    <row r="14" spans="2:10">
      <c r="B14" s="9" t="s">
        <v>17</v>
      </c>
      <c r="C14" s="9">
        <v>2000</v>
      </c>
      <c r="D14" s="9"/>
      <c r="E14" s="9">
        <v>988</v>
      </c>
      <c r="F14" s="9">
        <f>(1818+1439)/2</f>
        <v>1628.5</v>
      </c>
      <c r="G14" s="11">
        <f>(1962+1999)/2</f>
        <v>1980.5</v>
      </c>
      <c r="H14" s="14"/>
    </row>
    <row r="15" spans="2:10">
      <c r="B15" s="9" t="s">
        <v>18</v>
      </c>
      <c r="C15" s="9">
        <v>1233</v>
      </c>
      <c r="D15" s="9"/>
      <c r="E15" s="9"/>
      <c r="F15" s="9"/>
      <c r="G15" s="11">
        <v>2229</v>
      </c>
    </row>
    <row r="16" spans="2:10">
      <c r="B16" s="9" t="s">
        <v>19</v>
      </c>
      <c r="C16" s="9"/>
      <c r="D16" s="9"/>
      <c r="E16" s="9"/>
      <c r="F16" s="9">
        <v>1586</v>
      </c>
      <c r="G16" s="11">
        <v>1582</v>
      </c>
    </row>
    <row r="17" spans="2:7">
      <c r="B17" s="9" t="s">
        <v>20</v>
      </c>
      <c r="C17" s="11">
        <v>1873</v>
      </c>
      <c r="D17" s="11"/>
      <c r="E17" s="11"/>
      <c r="F17" s="11"/>
      <c r="G17" s="11"/>
    </row>
    <row r="18" spans="2:7">
      <c r="B18" s="9" t="s">
        <v>21</v>
      </c>
      <c r="C18" s="11">
        <v>2246</v>
      </c>
      <c r="D18" s="11"/>
      <c r="E18" s="11"/>
      <c r="F18" s="11"/>
      <c r="G18" s="11"/>
    </row>
    <row r="19" spans="2:7">
      <c r="B19" s="9" t="s">
        <v>22</v>
      </c>
      <c r="C19" s="9">
        <v>1910</v>
      </c>
      <c r="D19" s="9"/>
      <c r="E19" s="9"/>
      <c r="F19" s="9"/>
      <c r="G19" s="9"/>
    </row>
    <row r="20" spans="2:7">
      <c r="B20" s="9" t="s">
        <v>23</v>
      </c>
      <c r="C20" s="9">
        <v>1940</v>
      </c>
      <c r="D20" s="9"/>
      <c r="E20" s="9"/>
      <c r="F20" s="9"/>
      <c r="G20" s="9"/>
    </row>
    <row r="21" spans="2:7" ht="15.5">
      <c r="B21" s="8" t="s">
        <v>24</v>
      </c>
      <c r="C21" s="9"/>
      <c r="D21" s="8">
        <v>1447</v>
      </c>
      <c r="E21" s="8"/>
      <c r="F21" s="8"/>
      <c r="G21" s="8"/>
    </row>
    <row r="22" spans="2:7">
      <c r="B22" s="9" t="s">
        <v>25</v>
      </c>
      <c r="C22" s="9">
        <v>1363</v>
      </c>
      <c r="D22" s="9"/>
      <c r="E22" s="9"/>
      <c r="F22" s="9"/>
      <c r="G22" s="9"/>
    </row>
    <row r="23" spans="2:7">
      <c r="B23" s="9" t="s">
        <v>26</v>
      </c>
      <c r="C23" s="9">
        <v>1695</v>
      </c>
      <c r="D23" s="9"/>
      <c r="E23" s="9"/>
      <c r="F23" s="9"/>
      <c r="G23" s="9"/>
    </row>
    <row r="24" spans="2:7">
      <c r="B24" s="9" t="s">
        <v>27</v>
      </c>
      <c r="C24" s="9">
        <v>925</v>
      </c>
      <c r="D24" s="9"/>
      <c r="E24" s="9"/>
      <c r="F24" s="9"/>
      <c r="G24" s="9"/>
    </row>
    <row r="25" spans="2:7">
      <c r="B25" s="9" t="s">
        <v>28</v>
      </c>
      <c r="C25" s="9"/>
      <c r="D25" s="9"/>
      <c r="E25" s="9"/>
      <c r="F25" s="9"/>
      <c r="G25" s="11">
        <v>2383</v>
      </c>
    </row>
    <row r="26" spans="2:7">
      <c r="B26" s="9" t="s">
        <v>29</v>
      </c>
      <c r="C26" s="11">
        <v>2048</v>
      </c>
      <c r="D26" s="11"/>
      <c r="E26" s="11"/>
      <c r="F26" s="11"/>
      <c r="G26" s="11"/>
    </row>
    <row r="27" spans="2:7">
      <c r="B27" s="9" t="s">
        <v>30</v>
      </c>
      <c r="C27" s="11"/>
      <c r="D27" s="11"/>
      <c r="E27" s="11">
        <v>1351</v>
      </c>
      <c r="F27" s="11"/>
      <c r="G27" s="11"/>
    </row>
    <row r="28" spans="2:7">
      <c r="B28" s="9" t="s">
        <v>31</v>
      </c>
      <c r="C28" s="9">
        <v>1449</v>
      </c>
      <c r="D28" s="9"/>
      <c r="E28" s="9">
        <v>1494</v>
      </c>
      <c r="F28" s="9"/>
      <c r="G28" s="9"/>
    </row>
    <row r="29" spans="2:7">
      <c r="B29" s="9" t="s">
        <v>32</v>
      </c>
      <c r="C29" s="9">
        <v>1594</v>
      </c>
      <c r="D29" s="9"/>
      <c r="E29" s="9">
        <v>1298</v>
      </c>
      <c r="F29" s="9"/>
      <c r="G29" s="9"/>
    </row>
    <row r="30" spans="2:7">
      <c r="B30" s="9" t="s">
        <v>33</v>
      </c>
      <c r="C30" s="9"/>
      <c r="D30" s="9"/>
      <c r="E30" s="9">
        <v>1186</v>
      </c>
      <c r="F30" s="9"/>
      <c r="G30" s="9"/>
    </row>
    <row r="31" spans="2:7">
      <c r="B31" s="9" t="s">
        <v>34</v>
      </c>
      <c r="C31" s="9">
        <v>1282</v>
      </c>
      <c r="D31" s="9"/>
      <c r="E31" s="9"/>
      <c r="F31" s="9"/>
      <c r="G31" s="9"/>
    </row>
    <row r="32" spans="2:7" ht="15.5">
      <c r="B32" s="8" t="s">
        <v>35</v>
      </c>
      <c r="C32" s="9"/>
      <c r="D32" s="8">
        <v>1336</v>
      </c>
      <c r="E32" s="8"/>
      <c r="F32" s="8"/>
      <c r="G32" s="8"/>
    </row>
    <row r="33" spans="2:7" ht="15.5">
      <c r="B33" s="8" t="s">
        <v>36</v>
      </c>
      <c r="C33" s="9">
        <v>1964</v>
      </c>
      <c r="D33" s="8">
        <v>1013</v>
      </c>
      <c r="E33" s="8"/>
      <c r="F33" s="8"/>
      <c r="G33" s="8"/>
    </row>
    <row r="34" spans="2:7" ht="15.5">
      <c r="B34" s="8" t="s">
        <v>37</v>
      </c>
      <c r="C34" s="9"/>
      <c r="D34" s="8"/>
      <c r="E34" s="8"/>
      <c r="F34" s="8"/>
      <c r="G34" s="10">
        <v>2245</v>
      </c>
    </row>
    <row r="35" spans="2:7">
      <c r="B35" s="9" t="s">
        <v>38</v>
      </c>
      <c r="C35" s="9"/>
      <c r="D35" s="9"/>
      <c r="E35" s="9">
        <v>1499</v>
      </c>
      <c r="F35" s="9"/>
      <c r="G35" s="9"/>
    </row>
    <row r="36" spans="2:7">
      <c r="B36" s="9" t="s">
        <v>39</v>
      </c>
      <c r="C36" s="9"/>
      <c r="D36" s="9"/>
      <c r="E36" s="9">
        <v>1107</v>
      </c>
      <c r="F36" s="9"/>
      <c r="G36" s="9">
        <v>2141</v>
      </c>
    </row>
    <row r="37" spans="2:7">
      <c r="B37" s="9" t="s">
        <v>40</v>
      </c>
      <c r="C37" s="9">
        <v>1683</v>
      </c>
      <c r="D37" s="9"/>
      <c r="E37" s="9"/>
      <c r="F37" s="9"/>
      <c r="G37" s="9"/>
    </row>
    <row r="38" spans="2:7">
      <c r="B38" s="9" t="s">
        <v>41</v>
      </c>
      <c r="C38" s="9"/>
      <c r="D38" s="9"/>
      <c r="E38" s="9"/>
      <c r="F38" s="9"/>
      <c r="G38" s="9">
        <f>(2657+2545)/2</f>
        <v>2601</v>
      </c>
    </row>
    <row r="39" spans="2:7">
      <c r="B39" s="9" t="s">
        <v>42</v>
      </c>
      <c r="C39" s="11">
        <v>1537</v>
      </c>
      <c r="D39" s="11"/>
      <c r="E39" s="11"/>
      <c r="F39" s="11">
        <f>(2641+2836)/2</f>
        <v>2738.5</v>
      </c>
      <c r="G39" s="11"/>
    </row>
    <row r="40" spans="2:7">
      <c r="B40" s="9" t="s">
        <v>43</v>
      </c>
      <c r="C40" s="11">
        <v>1401</v>
      </c>
      <c r="D40" s="11"/>
      <c r="E40" s="11"/>
      <c r="F40" s="11">
        <v>1363</v>
      </c>
      <c r="G40" s="11">
        <f>(2431+2294)/2</f>
        <v>2362.5</v>
      </c>
    </row>
    <row r="41" spans="2:7" ht="15.5">
      <c r="B41" s="8" t="s">
        <v>44</v>
      </c>
      <c r="C41" s="9"/>
      <c r="D41" s="10">
        <v>1509</v>
      </c>
      <c r="E41" s="10"/>
      <c r="F41" s="10"/>
      <c r="G41" s="10">
        <v>3147</v>
      </c>
    </row>
    <row r="42" spans="2:7">
      <c r="B42" s="9" t="s">
        <v>45</v>
      </c>
      <c r="C42" s="11">
        <v>1461</v>
      </c>
      <c r="D42" s="11"/>
      <c r="E42" s="11"/>
      <c r="F42" s="11"/>
      <c r="G42" s="11">
        <v>1991</v>
      </c>
    </row>
    <row r="43" spans="2:7">
      <c r="B43" s="9" t="s">
        <v>46</v>
      </c>
      <c r="C43" s="9"/>
      <c r="D43" s="9"/>
      <c r="E43" s="9">
        <v>1203</v>
      </c>
      <c r="F43" s="9"/>
      <c r="G43" s="11">
        <f>(1075+2191)/2</f>
        <v>1633</v>
      </c>
    </row>
    <row r="44" spans="2:7">
      <c r="B44" s="9" t="s">
        <v>47</v>
      </c>
      <c r="C44" s="9"/>
      <c r="D44" s="9"/>
      <c r="E44" s="9">
        <v>1284</v>
      </c>
      <c r="F44" s="9">
        <v>1915</v>
      </c>
      <c r="G44" s="9">
        <f>(3142+2098)/2</f>
        <v>2620</v>
      </c>
    </row>
    <row r="45" spans="2:7">
      <c r="B45" s="9" t="s">
        <v>48</v>
      </c>
      <c r="C45" s="11">
        <v>1770</v>
      </c>
      <c r="D45" s="11"/>
      <c r="E45" s="11"/>
      <c r="F45" s="11">
        <v>1595</v>
      </c>
      <c r="G45" s="11">
        <v>1885</v>
      </c>
    </row>
    <row r="46" spans="2:7">
      <c r="B46" s="9" t="s">
        <v>49</v>
      </c>
      <c r="C46" s="11"/>
      <c r="D46" s="11"/>
      <c r="E46" s="11">
        <v>1531</v>
      </c>
      <c r="F46" s="11"/>
      <c r="G46" s="11"/>
    </row>
    <row r="47" spans="2:7">
      <c r="B47" s="9" t="s">
        <v>49</v>
      </c>
      <c r="C47" s="11">
        <v>2207</v>
      </c>
      <c r="D47" s="11"/>
      <c r="E47" s="11"/>
      <c r="F47" s="11"/>
      <c r="G47" s="11"/>
    </row>
    <row r="48" spans="2:7">
      <c r="B48" s="9" t="s">
        <v>50</v>
      </c>
      <c r="C48" s="9">
        <v>1571</v>
      </c>
      <c r="D48" s="9"/>
      <c r="E48" s="9">
        <v>1566</v>
      </c>
      <c r="F48" s="9"/>
      <c r="G48" s="9"/>
    </row>
    <row r="49" spans="2:8" ht="15.5">
      <c r="B49" s="8" t="s">
        <v>51</v>
      </c>
      <c r="C49" s="9">
        <v>1658</v>
      </c>
      <c r="D49" s="8">
        <v>1452</v>
      </c>
      <c r="E49" s="8">
        <v>1476</v>
      </c>
      <c r="F49" s="8"/>
      <c r="G49" s="8"/>
    </row>
    <row r="50" spans="2:8" ht="15.5">
      <c r="B50" s="8" t="s">
        <v>52</v>
      </c>
      <c r="C50" s="9"/>
      <c r="D50" s="8"/>
      <c r="E50" s="8">
        <v>1205</v>
      </c>
      <c r="F50" s="8"/>
      <c r="G50" s="8"/>
    </row>
    <row r="51" spans="2:8">
      <c r="B51" s="9" t="s">
        <v>53</v>
      </c>
      <c r="C51" s="9">
        <v>1235</v>
      </c>
      <c r="D51" s="9"/>
      <c r="E51" s="9"/>
      <c r="F51" s="9"/>
      <c r="G51" s="9"/>
    </row>
    <row r="52" spans="2:8" ht="15.5">
      <c r="B52" s="8" t="s">
        <v>54</v>
      </c>
      <c r="C52" s="9"/>
      <c r="D52" s="10">
        <v>1537</v>
      </c>
      <c r="E52" s="10"/>
      <c r="F52" s="10"/>
      <c r="G52" s="10"/>
    </row>
    <row r="53" spans="2:8">
      <c r="B53" s="9" t="s">
        <v>55</v>
      </c>
      <c r="C53" s="11">
        <v>1347</v>
      </c>
      <c r="D53" s="11"/>
      <c r="E53" s="11"/>
      <c r="F53" s="11">
        <v>1580</v>
      </c>
      <c r="G53" s="11"/>
    </row>
    <row r="54" spans="2:8" ht="15.5">
      <c r="B54" s="8" t="s">
        <v>56</v>
      </c>
      <c r="C54" s="9">
        <v>1864</v>
      </c>
      <c r="D54" s="10">
        <v>1196</v>
      </c>
      <c r="E54" s="10"/>
      <c r="F54" s="10">
        <f>(1375+1941+1941)/3</f>
        <v>1752.3333333333333</v>
      </c>
      <c r="G54" s="10">
        <v>2423</v>
      </c>
    </row>
    <row r="55" spans="2:8" ht="15.5">
      <c r="B55" s="8" t="s">
        <v>57</v>
      </c>
      <c r="C55" s="9">
        <v>1734</v>
      </c>
      <c r="D55" s="10">
        <v>1446</v>
      </c>
      <c r="E55" s="10">
        <v>1099</v>
      </c>
      <c r="F55" s="10"/>
      <c r="G55" s="10"/>
    </row>
    <row r="56" spans="2:8" ht="15.5">
      <c r="B56" s="8" t="s">
        <v>58</v>
      </c>
      <c r="C56" s="9"/>
      <c r="D56" s="10">
        <v>1284</v>
      </c>
      <c r="E56" s="10"/>
      <c r="F56" s="10"/>
      <c r="G56" s="10"/>
    </row>
    <row r="57" spans="2:8" ht="15.5">
      <c r="B57" s="8" t="s">
        <v>59</v>
      </c>
      <c r="C57" s="9">
        <v>1329</v>
      </c>
      <c r="D57" s="10">
        <v>1320</v>
      </c>
      <c r="E57" s="10"/>
      <c r="F57" s="10">
        <v>1112</v>
      </c>
      <c r="G57" s="10"/>
    </row>
    <row r="58" spans="2:8" ht="15.5">
      <c r="B58" s="8" t="s">
        <v>60</v>
      </c>
      <c r="C58" s="9">
        <v>1720</v>
      </c>
      <c r="D58" s="10">
        <v>1673</v>
      </c>
      <c r="E58" s="10"/>
      <c r="F58" s="10"/>
      <c r="G58" s="10">
        <f>(4097+2243+2467)/3</f>
        <v>2935.6666666666665</v>
      </c>
    </row>
    <row r="59" spans="2:8" ht="15.5">
      <c r="B59" s="8" t="s">
        <v>61</v>
      </c>
      <c r="C59" s="9"/>
      <c r="D59" s="8">
        <v>1060</v>
      </c>
      <c r="E59" s="8">
        <v>994</v>
      </c>
      <c r="F59" s="8">
        <f>(1470+1528)/2</f>
        <v>1499</v>
      </c>
      <c r="G59" s="8">
        <v>2704</v>
      </c>
      <c r="H59" s="14"/>
    </row>
    <row r="60" spans="2:8" ht="15.5">
      <c r="B60" s="8" t="s">
        <v>62</v>
      </c>
      <c r="C60" s="9"/>
      <c r="D60" s="10">
        <v>1422</v>
      </c>
      <c r="E60" s="10">
        <v>1300</v>
      </c>
      <c r="F60" s="10"/>
      <c r="G60" s="10"/>
    </row>
    <row r="61" spans="2:8" ht="15.5">
      <c r="B61" s="8" t="s">
        <v>63</v>
      </c>
      <c r="C61" s="9"/>
      <c r="D61" s="10">
        <v>1432</v>
      </c>
      <c r="E61" s="10"/>
      <c r="F61" s="10">
        <f>(2001+1990)/2</f>
        <v>1995.5</v>
      </c>
      <c r="G61" s="10">
        <v>5541</v>
      </c>
    </row>
    <row r="62" spans="2:8">
      <c r="B62" s="9" t="s">
        <v>64</v>
      </c>
      <c r="C62" s="9"/>
      <c r="D62" s="9"/>
      <c r="E62" s="9">
        <v>2333</v>
      </c>
      <c r="F62" s="9"/>
      <c r="G62" s="9">
        <f>(4856+3299)/2</f>
        <v>4077.5</v>
      </c>
    </row>
    <row r="63" spans="2:8">
      <c r="B63" s="9" t="s">
        <v>65</v>
      </c>
      <c r="C63" s="9"/>
      <c r="D63" s="9"/>
      <c r="E63" s="9"/>
      <c r="F63" s="9">
        <v>1874</v>
      </c>
      <c r="G63" s="9"/>
    </row>
    <row r="64" spans="2:8">
      <c r="B64" s="9" t="s">
        <v>66</v>
      </c>
      <c r="C64" s="9"/>
      <c r="D64" s="9"/>
      <c r="E64" s="9">
        <v>2477</v>
      </c>
      <c r="F64" s="9"/>
      <c r="G64" s="9"/>
    </row>
    <row r="65" spans="2:7" ht="15.5">
      <c r="B65" s="8" t="s">
        <v>67</v>
      </c>
      <c r="C65" s="9">
        <v>1722</v>
      </c>
      <c r="D65" s="10">
        <v>1559</v>
      </c>
      <c r="E65" s="10"/>
      <c r="F65" s="10">
        <f>(1858+1959)/2</f>
        <v>1908.5</v>
      </c>
      <c r="G65" s="10">
        <v>2030</v>
      </c>
    </row>
    <row r="66" spans="2:7">
      <c r="B66" s="9" t="s">
        <v>68</v>
      </c>
      <c r="C66" s="11"/>
      <c r="D66" s="11"/>
      <c r="E66" s="11">
        <v>1014</v>
      </c>
      <c r="F66" s="11">
        <v>2086</v>
      </c>
      <c r="G66" s="11">
        <f>(3055+3196+2829+2850)/4</f>
        <v>2982.5</v>
      </c>
    </row>
    <row r="67" spans="2:7" ht="15.5">
      <c r="B67" s="8" t="s">
        <v>69</v>
      </c>
      <c r="C67" s="9">
        <v>1416</v>
      </c>
      <c r="D67" s="10">
        <v>1338</v>
      </c>
      <c r="E67" s="10"/>
      <c r="F67" s="10"/>
      <c r="G67" s="10"/>
    </row>
    <row r="68" spans="2:7">
      <c r="B68" s="9" t="s">
        <v>70</v>
      </c>
      <c r="C68" s="9">
        <v>1431</v>
      </c>
      <c r="D68" s="9"/>
      <c r="E68" s="9">
        <v>1071</v>
      </c>
      <c r="F68" s="15">
        <f>(2607+1987+1813)/3</f>
        <v>2135.6666666666665</v>
      </c>
      <c r="G68" s="15">
        <v>4471</v>
      </c>
    </row>
    <row r="69" spans="2:7">
      <c r="B69" s="9" t="s">
        <v>71</v>
      </c>
      <c r="C69" s="9">
        <v>1542</v>
      </c>
      <c r="D69" s="9"/>
      <c r="E69" s="9"/>
      <c r="F69" s="9"/>
      <c r="G69" s="11">
        <f>(3039+2245)/2</f>
        <v>2642</v>
      </c>
    </row>
    <row r="70" spans="2:7" ht="15.5">
      <c r="B70" s="8" t="s">
        <v>72</v>
      </c>
      <c r="C70" s="9"/>
      <c r="D70" s="10">
        <v>2145</v>
      </c>
      <c r="E70" s="10"/>
      <c r="F70" s="10">
        <v>1660</v>
      </c>
      <c r="G70" s="10">
        <f>(2757+2950)/2</f>
        <v>2853.5</v>
      </c>
    </row>
    <row r="71" spans="2:7">
      <c r="B71" s="9" t="s">
        <v>73</v>
      </c>
      <c r="C71" s="9">
        <v>1243</v>
      </c>
      <c r="D71" s="9"/>
      <c r="E71" s="9"/>
      <c r="F71" s="9"/>
      <c r="G71" s="9"/>
    </row>
    <row r="72" spans="2:7">
      <c r="B72" s="9" t="s">
        <v>74</v>
      </c>
      <c r="C72" s="9">
        <v>2401</v>
      </c>
      <c r="D72" s="9"/>
      <c r="E72" s="9"/>
      <c r="F72" s="9">
        <f>(5062+3019+4782+3588+2114)/5</f>
        <v>3713</v>
      </c>
      <c r="G72" s="9"/>
    </row>
    <row r="73" spans="2:7" ht="15.5">
      <c r="B73" s="8" t="s">
        <v>75</v>
      </c>
      <c r="C73" s="9">
        <v>1875</v>
      </c>
      <c r="D73" s="10">
        <v>2419</v>
      </c>
      <c r="E73" s="10">
        <v>2828</v>
      </c>
      <c r="F73" s="10"/>
      <c r="G73" s="10"/>
    </row>
    <row r="74" spans="2:7" ht="15.5">
      <c r="B74" s="8" t="s">
        <v>76</v>
      </c>
      <c r="C74" s="9">
        <v>1510</v>
      </c>
      <c r="D74" s="10">
        <v>1990</v>
      </c>
      <c r="E74" s="10">
        <v>1745</v>
      </c>
      <c r="F74" s="10"/>
      <c r="G74" s="10">
        <f>(3882+4067)/2</f>
        <v>3974.5</v>
      </c>
    </row>
    <row r="75" spans="2:7" ht="15.5">
      <c r="B75" s="8" t="s">
        <v>77</v>
      </c>
      <c r="C75" s="9"/>
      <c r="D75" s="10"/>
      <c r="E75" s="10"/>
      <c r="F75" s="10"/>
      <c r="G75" s="10">
        <v>2892</v>
      </c>
    </row>
    <row r="76" spans="2:7">
      <c r="B76" s="9" t="s">
        <v>78</v>
      </c>
      <c r="C76" s="11"/>
      <c r="D76" s="11"/>
      <c r="E76" s="11">
        <v>1448</v>
      </c>
      <c r="F76" s="11">
        <v>2263</v>
      </c>
      <c r="G76" s="11"/>
    </row>
    <row r="77" spans="2:7" ht="15.5">
      <c r="B77" s="8" t="s">
        <v>79</v>
      </c>
      <c r="C77" s="9">
        <v>1834</v>
      </c>
      <c r="D77" s="10">
        <v>1453</v>
      </c>
      <c r="E77" s="10">
        <v>1602</v>
      </c>
      <c r="F77" s="10">
        <v>2532</v>
      </c>
      <c r="G77" s="10"/>
    </row>
    <row r="78" spans="2:7">
      <c r="B78" s="9" t="s">
        <v>80</v>
      </c>
      <c r="C78" s="11"/>
      <c r="D78" s="11"/>
      <c r="E78" s="11">
        <v>1617</v>
      </c>
      <c r="F78" s="11">
        <f>(2432+2293)/2</f>
        <v>2362.5</v>
      </c>
      <c r="G78" s="11">
        <f>(2475+3586)/2</f>
        <v>3030.5</v>
      </c>
    </row>
    <row r="79" spans="2:7" ht="15.5">
      <c r="B79" s="8" t="s">
        <v>81</v>
      </c>
      <c r="C79" s="9">
        <v>1399</v>
      </c>
      <c r="D79" s="10">
        <v>1610</v>
      </c>
      <c r="E79" s="10"/>
      <c r="F79" s="10"/>
      <c r="G79" s="10"/>
    </row>
    <row r="80" spans="2:7">
      <c r="B80" s="9" t="s">
        <v>82</v>
      </c>
      <c r="C80" s="11">
        <v>1652</v>
      </c>
      <c r="D80" s="11"/>
      <c r="E80" s="11">
        <v>1140</v>
      </c>
      <c r="F80" s="11">
        <f>(2388+1546)/2</f>
        <v>1967</v>
      </c>
      <c r="G80" s="11">
        <f>(4288+5348)/2</f>
        <v>4818</v>
      </c>
    </row>
    <row r="81" spans="2:7">
      <c r="B81" s="9" t="s">
        <v>83</v>
      </c>
      <c r="C81" s="11">
        <v>1718</v>
      </c>
      <c r="D81" s="11"/>
      <c r="E81" s="11"/>
      <c r="F81" s="11"/>
      <c r="G81" s="11">
        <v>2597</v>
      </c>
    </row>
    <row r="82" spans="2:7">
      <c r="B82" s="9" t="s">
        <v>84</v>
      </c>
      <c r="C82" s="11">
        <v>1549</v>
      </c>
      <c r="D82" s="11"/>
      <c r="E82" s="11"/>
      <c r="F82" s="11"/>
      <c r="G82" s="11"/>
    </row>
    <row r="83" spans="2:7">
      <c r="B83" s="9" t="s">
        <v>85</v>
      </c>
      <c r="C83" s="9">
        <v>1232</v>
      </c>
      <c r="D83" s="9"/>
      <c r="E83" s="9"/>
      <c r="F83" s="9"/>
      <c r="G83" s="9"/>
    </row>
    <row r="84" spans="2:7" ht="15.5">
      <c r="B84" s="8" t="s">
        <v>86</v>
      </c>
      <c r="C84" s="9"/>
      <c r="D84" s="10">
        <v>1770</v>
      </c>
      <c r="E84" s="10"/>
      <c r="F84" s="10"/>
      <c r="G84" s="10">
        <v>2662</v>
      </c>
    </row>
    <row r="85" spans="2:7">
      <c r="B85" s="9" t="s">
        <v>87</v>
      </c>
      <c r="C85" s="9"/>
      <c r="D85" s="9"/>
      <c r="E85" s="16">
        <v>1066</v>
      </c>
      <c r="F85" s="16">
        <v>2140</v>
      </c>
      <c r="G85" s="9"/>
    </row>
    <row r="86" spans="2:7" ht="15.5">
      <c r="B86" s="8" t="s">
        <v>88</v>
      </c>
      <c r="C86" s="9"/>
      <c r="D86" s="10">
        <v>1571</v>
      </c>
      <c r="E86" s="17"/>
      <c r="F86" s="17"/>
      <c r="G86" s="10"/>
    </row>
    <row r="87" spans="2:7">
      <c r="B87" s="9" t="s">
        <v>89</v>
      </c>
      <c r="C87" s="9">
        <v>1399</v>
      </c>
      <c r="D87" s="9"/>
      <c r="E87" s="16"/>
      <c r="F87" s="16">
        <v>3327</v>
      </c>
      <c r="G87" s="16">
        <f>(2989+2975+2438)/3</f>
        <v>2800.6666666666665</v>
      </c>
    </row>
    <row r="88" spans="2:7">
      <c r="B88" s="9" t="s">
        <v>90</v>
      </c>
      <c r="C88" s="9"/>
      <c r="D88" s="9"/>
      <c r="E88" s="16"/>
      <c r="F88" s="16">
        <f>(2218+1946+1746)/3</f>
        <v>1970</v>
      </c>
      <c r="G88" s="11">
        <f>(2669+4432)/2</f>
        <v>3550.5</v>
      </c>
    </row>
    <row r="89" spans="2:7">
      <c r="B89" s="9" t="s">
        <v>91</v>
      </c>
      <c r="C89" s="9"/>
      <c r="D89" s="9"/>
      <c r="E89" s="16"/>
      <c r="F89" s="16">
        <v>2490</v>
      </c>
      <c r="G89" s="9"/>
    </row>
    <row r="90" spans="2:7">
      <c r="B90" s="9" t="s">
        <v>92</v>
      </c>
      <c r="C90" s="9">
        <v>1722</v>
      </c>
      <c r="D90" s="9"/>
      <c r="E90" s="9"/>
      <c r="F90" s="9"/>
      <c r="G90" s="9"/>
    </row>
    <row r="91" spans="2:7">
      <c r="B91" s="9" t="s">
        <v>93</v>
      </c>
      <c r="C91" s="9"/>
      <c r="D91" s="9"/>
      <c r="E91" s="9">
        <v>1395</v>
      </c>
      <c r="F91" s="9"/>
      <c r="G91" s="9">
        <v>2269</v>
      </c>
    </row>
    <row r="92" spans="2:7">
      <c r="B92" s="9" t="s">
        <v>94</v>
      </c>
      <c r="C92" s="9"/>
      <c r="D92" s="9"/>
      <c r="E92" s="9"/>
      <c r="F92" s="9"/>
      <c r="G92" s="9">
        <v>3391</v>
      </c>
    </row>
    <row r="93" spans="2:7">
      <c r="B93" s="9" t="s">
        <v>95</v>
      </c>
      <c r="C93" s="9">
        <v>1521</v>
      </c>
      <c r="D93" s="9"/>
      <c r="E93" s="9"/>
      <c r="F93" s="9"/>
      <c r="G93" s="9"/>
    </row>
    <row r="94" spans="2:7">
      <c r="B94" s="9" t="s">
        <v>96</v>
      </c>
      <c r="C94" s="9"/>
      <c r="D94" s="9"/>
      <c r="E94" s="9"/>
      <c r="F94" s="9"/>
      <c r="G94" s="16">
        <f>(2584+2468+2513)/3</f>
        <v>2521.6666666666665</v>
      </c>
    </row>
    <row r="95" spans="2:7">
      <c r="B95" s="9" t="s">
        <v>97</v>
      </c>
      <c r="C95" s="9"/>
      <c r="D95" s="9"/>
      <c r="E95" s="9">
        <v>1347</v>
      </c>
      <c r="F95" s="9">
        <v>2925</v>
      </c>
      <c r="G95" s="16">
        <f>(4241+2979+2268)/3</f>
        <v>3162.6666666666665</v>
      </c>
    </row>
    <row r="96" spans="2:7" ht="15.5">
      <c r="B96" s="8" t="s">
        <v>98</v>
      </c>
      <c r="C96" s="9"/>
      <c r="D96" s="10">
        <v>1431</v>
      </c>
      <c r="E96" s="10"/>
      <c r="F96" s="10">
        <f>(2024+1653)/2</f>
        <v>1838.5</v>
      </c>
      <c r="G96" s="10">
        <f>(3927+2593)/2</f>
        <v>3260</v>
      </c>
    </row>
    <row r="97" spans="2:7">
      <c r="B97" s="9" t="s">
        <v>99</v>
      </c>
      <c r="C97" s="9">
        <v>1684</v>
      </c>
      <c r="D97" s="9"/>
      <c r="E97" s="9"/>
      <c r="F97" s="18">
        <f>(1806+1369)/2</f>
        <v>1587.5</v>
      </c>
      <c r="G97" s="18">
        <f>(2740+3208+4635)/3</f>
        <v>3527.6666666666665</v>
      </c>
    </row>
    <row r="98" spans="2:7">
      <c r="B98" s="9" t="s">
        <v>100</v>
      </c>
      <c r="C98" s="9"/>
      <c r="D98" s="9"/>
      <c r="E98" s="9"/>
      <c r="F98" s="9">
        <v>2034</v>
      </c>
      <c r="G98" s="9">
        <f>(3736+3553)/2</f>
        <v>3644.5</v>
      </c>
    </row>
    <row r="99" spans="2:7" ht="15.5">
      <c r="B99" s="8" t="s">
        <v>101</v>
      </c>
      <c r="C99" s="9">
        <v>1652</v>
      </c>
      <c r="D99" s="8">
        <v>1294</v>
      </c>
      <c r="E99" s="8"/>
      <c r="F99" s="8"/>
      <c r="G99" s="8"/>
    </row>
    <row r="100" spans="2:7" ht="15.5">
      <c r="B100" s="8" t="s">
        <v>102</v>
      </c>
      <c r="C100" s="9">
        <v>1299</v>
      </c>
      <c r="D100" s="8">
        <v>1243</v>
      </c>
      <c r="E100" s="8"/>
      <c r="F100" s="8"/>
      <c r="G100" s="8"/>
    </row>
    <row r="101" spans="2:7" ht="15.5">
      <c r="B101" s="8" t="s">
        <v>103</v>
      </c>
      <c r="C101" s="9"/>
      <c r="D101" s="8"/>
      <c r="E101" s="8"/>
      <c r="F101" s="8">
        <v>2406</v>
      </c>
      <c r="G101" s="8"/>
    </row>
    <row r="102" spans="2:7" ht="15.5">
      <c r="B102" s="8" t="s">
        <v>104</v>
      </c>
      <c r="C102" s="9">
        <v>1611</v>
      </c>
      <c r="D102" s="10">
        <v>1706</v>
      </c>
      <c r="E102" s="10"/>
      <c r="F102" s="10">
        <v>1308</v>
      </c>
      <c r="G102" s="10"/>
    </row>
    <row r="103" spans="2:7" ht="15.5">
      <c r="B103" s="8" t="s">
        <v>105</v>
      </c>
      <c r="C103" s="9"/>
      <c r="D103" s="8">
        <v>1364</v>
      </c>
      <c r="E103" s="8">
        <v>1580</v>
      </c>
      <c r="F103" s="19">
        <f>(2194+2155)/2</f>
        <v>2174.5</v>
      </c>
      <c r="G103" s="19">
        <f>(2193+2074+3596+2167+4083)/5</f>
        <v>2822.6</v>
      </c>
    </row>
    <row r="104" spans="2:7" ht="15.5">
      <c r="B104" s="8" t="s">
        <v>106</v>
      </c>
      <c r="C104" s="9"/>
      <c r="D104" s="8">
        <v>1448</v>
      </c>
      <c r="E104" s="8">
        <v>1361</v>
      </c>
      <c r="F104" s="8">
        <v>1809</v>
      </c>
      <c r="G104" s="17">
        <f>(4286+3749+2901)/3</f>
        <v>3645.3333333333335</v>
      </c>
    </row>
    <row r="105" spans="2:7" ht="15.5">
      <c r="B105" s="8" t="s">
        <v>107</v>
      </c>
      <c r="C105" s="9">
        <v>1695</v>
      </c>
      <c r="D105" s="8">
        <v>1220</v>
      </c>
      <c r="E105" s="8"/>
      <c r="F105" s="19">
        <f>(2366+1955+1977+1896+2320+2092)/6</f>
        <v>2101</v>
      </c>
      <c r="G105" s="19">
        <v>4197</v>
      </c>
    </row>
    <row r="106" spans="2:7" ht="15.5">
      <c r="B106" s="8" t="s">
        <v>108</v>
      </c>
      <c r="C106" s="9"/>
      <c r="D106" s="8">
        <v>1345</v>
      </c>
      <c r="E106" s="8">
        <v>1323</v>
      </c>
      <c r="F106" s="19">
        <f>(2764+2214+1626+1504)/4</f>
        <v>2027</v>
      </c>
      <c r="G106" s="19">
        <f>(2598+2037+3754+3164)/4</f>
        <v>2888.25</v>
      </c>
    </row>
    <row r="107" spans="2:7" ht="15.5">
      <c r="B107" s="8" t="s">
        <v>109</v>
      </c>
      <c r="C107" s="9">
        <v>1474</v>
      </c>
      <c r="D107" s="10">
        <v>1641</v>
      </c>
      <c r="E107" s="10">
        <v>1131</v>
      </c>
      <c r="F107" s="10">
        <v>2011</v>
      </c>
      <c r="G107" s="10">
        <f>(1710+3520+3199+3185+3379)/5</f>
        <v>2998.6</v>
      </c>
    </row>
    <row r="108" spans="2:7">
      <c r="B108" s="9" t="s">
        <v>110</v>
      </c>
      <c r="C108" s="9"/>
      <c r="D108" s="9"/>
      <c r="E108" s="9">
        <v>1491</v>
      </c>
      <c r="F108" s="9"/>
      <c r="G108" s="9"/>
    </row>
    <row r="109" spans="2:7">
      <c r="B109" s="9" t="s">
        <v>111</v>
      </c>
      <c r="C109" s="9"/>
      <c r="D109" s="9"/>
      <c r="E109" s="9">
        <v>1032</v>
      </c>
      <c r="F109" s="9"/>
      <c r="G109" s="16">
        <f>(3140+2983)/2</f>
        <v>3061.5</v>
      </c>
    </row>
    <row r="110" spans="2:7">
      <c r="B110" s="9" t="s">
        <v>112</v>
      </c>
      <c r="C110" s="9"/>
      <c r="D110" s="9"/>
      <c r="E110" s="9">
        <v>1175</v>
      </c>
      <c r="F110" s="9"/>
      <c r="G110" s="9"/>
    </row>
    <row r="111" spans="2:7" ht="15.5">
      <c r="B111" s="8" t="s">
        <v>113</v>
      </c>
      <c r="C111" s="9">
        <v>1412</v>
      </c>
      <c r="D111" s="8">
        <v>1182</v>
      </c>
      <c r="E111" s="8">
        <v>1538</v>
      </c>
      <c r="F111" s="8"/>
      <c r="G111" s="8"/>
    </row>
    <row r="112" spans="2:7" ht="15.5">
      <c r="B112" s="8" t="s">
        <v>114</v>
      </c>
      <c r="C112" s="9"/>
      <c r="D112" s="8"/>
      <c r="E112" s="8">
        <v>1169</v>
      </c>
      <c r="F112" s="8"/>
      <c r="G112" s="8"/>
    </row>
    <row r="113" spans="2:7">
      <c r="B113" s="9" t="s">
        <v>115</v>
      </c>
      <c r="C113" s="11">
        <v>1695</v>
      </c>
      <c r="D113" s="11"/>
      <c r="E113" s="11"/>
      <c r="F113" s="11"/>
      <c r="G113" s="11"/>
    </row>
    <row r="114" spans="2:7">
      <c r="B114" s="9" t="s">
        <v>116</v>
      </c>
      <c r="C114" s="11"/>
      <c r="D114" s="11"/>
      <c r="E114" s="11"/>
      <c r="F114" s="11"/>
      <c r="G114" s="11">
        <v>2834</v>
      </c>
    </row>
    <row r="115" spans="2:7">
      <c r="B115" s="9" t="s">
        <v>117</v>
      </c>
      <c r="C115" s="11">
        <v>1443</v>
      </c>
      <c r="D115" s="11"/>
      <c r="E115" s="11"/>
      <c r="F115" s="11"/>
      <c r="G115" s="11"/>
    </row>
    <row r="116" spans="2:7" ht="15.5">
      <c r="B116" s="8" t="s">
        <v>118</v>
      </c>
      <c r="C116" s="9">
        <v>1757</v>
      </c>
      <c r="D116" s="8">
        <v>1357</v>
      </c>
      <c r="E116" s="8">
        <v>1567</v>
      </c>
      <c r="F116" s="8"/>
      <c r="G116" s="8"/>
    </row>
    <row r="117" spans="2:7">
      <c r="B117" s="9" t="s">
        <v>119</v>
      </c>
      <c r="C117" s="11"/>
      <c r="D117" s="11"/>
      <c r="E117" s="11">
        <v>1377</v>
      </c>
      <c r="F117" s="11">
        <v>2326</v>
      </c>
      <c r="G117" s="11">
        <f>(3532+2360+3585+3337+1749)/5</f>
        <v>2912.6</v>
      </c>
    </row>
    <row r="118" spans="2:7" ht="15.5">
      <c r="B118" s="8" t="s">
        <v>120</v>
      </c>
      <c r="C118" s="9"/>
      <c r="D118" s="10">
        <v>2087</v>
      </c>
      <c r="E118" s="10"/>
      <c r="F118" s="10"/>
      <c r="G118" s="10"/>
    </row>
    <row r="119" spans="2:7">
      <c r="B119" s="9" t="s">
        <v>121</v>
      </c>
      <c r="C119" s="9"/>
      <c r="D119" s="9"/>
      <c r="E119" s="9">
        <v>1100</v>
      </c>
      <c r="F119" s="9">
        <v>1307</v>
      </c>
      <c r="G119" s="9"/>
    </row>
    <row r="120" spans="2:7">
      <c r="B120" s="9" t="s">
        <v>122</v>
      </c>
      <c r="C120" s="9">
        <v>1446</v>
      </c>
      <c r="D120" s="9"/>
      <c r="E120" s="9">
        <v>1266</v>
      </c>
      <c r="F120" s="9">
        <v>1768</v>
      </c>
      <c r="G120" s="9">
        <v>2415</v>
      </c>
    </row>
    <row r="121" spans="2:7">
      <c r="B121" s="9" t="s">
        <v>123</v>
      </c>
      <c r="C121" s="11">
        <v>1738</v>
      </c>
      <c r="D121" s="11"/>
      <c r="E121" s="11">
        <v>1227</v>
      </c>
      <c r="F121" s="11">
        <f>(2020+1796)/2</f>
        <v>1908</v>
      </c>
      <c r="G121" s="11">
        <f>(3326+3640)/2</f>
        <v>3483</v>
      </c>
    </row>
    <row r="122" spans="2:7">
      <c r="B122" s="9" t="s">
        <v>124</v>
      </c>
      <c r="C122" s="11"/>
      <c r="D122" s="11"/>
      <c r="E122" s="11"/>
      <c r="F122" s="11">
        <f>(2031+1457)/2</f>
        <v>1744</v>
      </c>
      <c r="G122" s="11">
        <f>(2602+4145+2610)/3</f>
        <v>3119</v>
      </c>
    </row>
    <row r="123" spans="2:7">
      <c r="B123" s="9" t="s">
        <v>125</v>
      </c>
      <c r="C123" s="9"/>
      <c r="D123" s="9"/>
      <c r="E123" s="9">
        <v>1330</v>
      </c>
      <c r="F123" s="9"/>
      <c r="G123" s="9"/>
    </row>
    <row r="124" spans="2:7">
      <c r="B124" s="9" t="s">
        <v>126</v>
      </c>
      <c r="C124" s="9"/>
      <c r="D124" s="9"/>
      <c r="E124" s="9"/>
      <c r="F124" s="9"/>
      <c r="G124" s="9">
        <v>3024</v>
      </c>
    </row>
    <row r="125" spans="2:7">
      <c r="B125" s="9" t="s">
        <v>127</v>
      </c>
      <c r="C125" s="9">
        <v>1910</v>
      </c>
      <c r="D125" s="9"/>
      <c r="E125" s="9"/>
      <c r="F125" s="9"/>
      <c r="G125" s="9"/>
    </row>
    <row r="126" spans="2:7">
      <c r="B126" s="9" t="s">
        <v>128</v>
      </c>
      <c r="C126" s="9">
        <v>1748</v>
      </c>
      <c r="D126" s="9"/>
      <c r="E126" s="9"/>
      <c r="F126" s="9"/>
      <c r="G126" s="9"/>
    </row>
    <row r="127" spans="2:7" ht="15.5">
      <c r="B127" s="8" t="s">
        <v>129</v>
      </c>
      <c r="C127" s="9">
        <v>1756</v>
      </c>
      <c r="D127" s="10">
        <v>1696</v>
      </c>
      <c r="E127" s="10"/>
      <c r="F127" s="10"/>
      <c r="G127" s="10"/>
    </row>
    <row r="128" spans="2:7">
      <c r="B128" s="9" t="s">
        <v>130</v>
      </c>
      <c r="C128" s="9">
        <v>1693</v>
      </c>
      <c r="D128" s="9"/>
      <c r="E128" s="9"/>
      <c r="F128" s="9">
        <v>2046</v>
      </c>
      <c r="G128" s="16">
        <f>(2131+2848+3137+2802+2571)/5</f>
        <v>2697.8</v>
      </c>
    </row>
    <row r="129" spans="2:8" ht="15.5">
      <c r="B129" s="8" t="s">
        <v>131</v>
      </c>
      <c r="C129" s="9"/>
      <c r="D129" s="10">
        <v>1781</v>
      </c>
      <c r="E129" s="10">
        <v>1000</v>
      </c>
      <c r="F129" s="10"/>
      <c r="G129" s="10"/>
      <c r="H129" s="14"/>
    </row>
    <row r="130" spans="2:8" ht="15.5">
      <c r="B130" s="8" t="s">
        <v>132</v>
      </c>
      <c r="C130" s="9"/>
      <c r="D130" s="10">
        <v>2127</v>
      </c>
      <c r="E130" s="10">
        <v>1045</v>
      </c>
      <c r="F130" s="10">
        <v>2052</v>
      </c>
      <c r="G130" s="10">
        <f>(1879+4274+2475+3410)/4</f>
        <v>3009.5</v>
      </c>
    </row>
    <row r="131" spans="2:8">
      <c r="B131" s="9" t="s">
        <v>133</v>
      </c>
      <c r="C131" s="9">
        <v>1631</v>
      </c>
      <c r="D131" s="9"/>
      <c r="E131" s="9">
        <v>1225</v>
      </c>
      <c r="F131" s="9">
        <v>1518</v>
      </c>
      <c r="G131" s="16">
        <f>(2496+2794+3850)/3</f>
        <v>3046.6666666666665</v>
      </c>
    </row>
    <row r="132" spans="2:8">
      <c r="B132" s="9" t="s">
        <v>134</v>
      </c>
      <c r="C132" s="9"/>
      <c r="D132" s="9"/>
      <c r="E132" s="9"/>
      <c r="F132" s="9">
        <v>1772</v>
      </c>
      <c r="G132" s="9"/>
    </row>
    <row r="133" spans="2:8">
      <c r="B133" s="9" t="s">
        <v>135</v>
      </c>
      <c r="C133" s="9"/>
      <c r="D133" s="9"/>
      <c r="E133" s="9"/>
      <c r="F133" s="9">
        <v>1461</v>
      </c>
      <c r="G133" s="9"/>
    </row>
    <row r="134" spans="2:8" ht="15.5">
      <c r="B134" s="8" t="s">
        <v>136</v>
      </c>
      <c r="C134" s="9">
        <v>2129</v>
      </c>
      <c r="D134" s="8">
        <v>1564</v>
      </c>
      <c r="E134" s="8"/>
      <c r="F134" s="8">
        <v>1504</v>
      </c>
      <c r="G134" s="8">
        <v>2251</v>
      </c>
    </row>
    <row r="135" spans="2:8" ht="15.5">
      <c r="B135" s="8" t="s">
        <v>137</v>
      </c>
      <c r="C135" s="9"/>
      <c r="D135" s="8"/>
      <c r="E135" s="8"/>
      <c r="F135" s="19">
        <f>(1597+1896+1710+1562+1618)/5</f>
        <v>1676.6</v>
      </c>
      <c r="G135" s="19"/>
    </row>
    <row r="136" spans="2:8" ht="15.5">
      <c r="B136" s="8" t="s">
        <v>138</v>
      </c>
      <c r="C136" s="9"/>
      <c r="D136" s="8"/>
      <c r="E136" s="8"/>
      <c r="F136" s="19">
        <v>1394</v>
      </c>
      <c r="G136" s="19">
        <v>2049</v>
      </c>
    </row>
    <row r="137" spans="2:8" ht="15.5">
      <c r="B137" s="8" t="s">
        <v>139</v>
      </c>
      <c r="C137" s="9"/>
      <c r="D137" s="8">
        <v>1872</v>
      </c>
      <c r="E137" s="8"/>
      <c r="F137" s="8"/>
      <c r="G137" s="8">
        <v>2832</v>
      </c>
    </row>
    <row r="138" spans="2:8" ht="15.5">
      <c r="B138" s="8" t="s">
        <v>140</v>
      </c>
      <c r="C138" s="9">
        <v>1309</v>
      </c>
      <c r="D138" s="8"/>
      <c r="E138" s="8"/>
      <c r="F138" s="8"/>
      <c r="G138" s="8"/>
    </row>
    <row r="139" spans="2:8">
      <c r="B139" s="9" t="s">
        <v>141</v>
      </c>
      <c r="C139" s="9">
        <v>2104</v>
      </c>
      <c r="D139" s="9"/>
      <c r="E139" s="9">
        <v>1144</v>
      </c>
      <c r="F139" s="9"/>
      <c r="G139" s="9">
        <v>2484</v>
      </c>
    </row>
    <row r="140" spans="2:8">
      <c r="B140" s="9" t="s">
        <v>142</v>
      </c>
      <c r="C140" s="9"/>
      <c r="D140" s="9"/>
      <c r="E140" s="9"/>
      <c r="F140" s="9">
        <v>1688</v>
      </c>
      <c r="G140" s="9"/>
    </row>
    <row r="141" spans="2:8">
      <c r="B141" s="9" t="s">
        <v>143</v>
      </c>
      <c r="C141" s="9">
        <v>1620</v>
      </c>
      <c r="D141" s="9"/>
      <c r="E141" s="9"/>
      <c r="F141" s="9">
        <v>1412</v>
      </c>
      <c r="G141" s="9"/>
    </row>
    <row r="142" spans="2:8" ht="15.5">
      <c r="B142" s="8" t="s">
        <v>144</v>
      </c>
      <c r="C142" s="9"/>
      <c r="D142" s="10">
        <v>3839</v>
      </c>
      <c r="E142" s="10"/>
      <c r="F142" s="10"/>
      <c r="G142" s="10"/>
    </row>
    <row r="143" spans="2:8" ht="15.5">
      <c r="B143" s="8" t="s">
        <v>145</v>
      </c>
      <c r="C143" s="9"/>
      <c r="D143" s="10"/>
      <c r="E143" s="10"/>
      <c r="F143" s="10">
        <v>1596</v>
      </c>
      <c r="G143" s="10"/>
    </row>
    <row r="144" spans="2:8" ht="15.5">
      <c r="B144" s="8" t="s">
        <v>146</v>
      </c>
      <c r="C144" s="9"/>
      <c r="D144" s="10">
        <v>2286</v>
      </c>
      <c r="E144" s="10"/>
      <c r="F144" s="10"/>
      <c r="G144" s="10"/>
    </row>
    <row r="145" spans="2:8" ht="15.5">
      <c r="B145" s="8" t="s">
        <v>147</v>
      </c>
      <c r="C145" s="9"/>
      <c r="D145" s="10"/>
      <c r="E145" s="10">
        <v>1504</v>
      </c>
      <c r="F145" s="10"/>
      <c r="G145" s="10"/>
    </row>
    <row r="146" spans="2:8" ht="15.5">
      <c r="B146" s="8" t="s">
        <v>148</v>
      </c>
      <c r="C146" s="9"/>
      <c r="D146" s="10"/>
      <c r="E146" s="10"/>
      <c r="F146" s="10"/>
      <c r="G146" s="10">
        <v>1685</v>
      </c>
    </row>
    <row r="147" spans="2:8" ht="15.5">
      <c r="B147" s="8" t="s">
        <v>149</v>
      </c>
      <c r="C147" s="9"/>
      <c r="D147" s="10"/>
      <c r="E147" s="10"/>
      <c r="F147" s="10"/>
      <c r="G147" s="10">
        <v>3124</v>
      </c>
    </row>
    <row r="148" spans="2:8" ht="15.5">
      <c r="B148" s="8" t="s">
        <v>150</v>
      </c>
      <c r="C148" s="9"/>
      <c r="D148" s="8">
        <v>1341</v>
      </c>
      <c r="E148" s="8"/>
      <c r="F148" s="8"/>
      <c r="G148" s="8"/>
    </row>
    <row r="149" spans="2:8" ht="15.5">
      <c r="B149" s="8" t="s">
        <v>151</v>
      </c>
      <c r="C149" s="9">
        <v>1350</v>
      </c>
      <c r="D149" s="8"/>
      <c r="E149" s="8"/>
      <c r="F149" s="8"/>
      <c r="G149" s="8"/>
    </row>
    <row r="150" spans="2:8" ht="15.5">
      <c r="B150" s="8" t="s">
        <v>152</v>
      </c>
      <c r="C150" s="9">
        <v>2000</v>
      </c>
      <c r="D150" s="8"/>
      <c r="E150" s="8"/>
      <c r="F150" s="8"/>
      <c r="G150" s="8"/>
    </row>
    <row r="151" spans="2:8" ht="15.5">
      <c r="B151" s="8" t="s">
        <v>153</v>
      </c>
      <c r="C151" s="9"/>
      <c r="D151" s="8">
        <v>848</v>
      </c>
      <c r="E151" s="8"/>
      <c r="F151" s="8"/>
      <c r="G151" s="8">
        <v>2867</v>
      </c>
      <c r="H151" s="14"/>
    </row>
    <row r="152" spans="2:8" ht="15.5">
      <c r="B152" s="8" t="s">
        <v>154</v>
      </c>
      <c r="C152" s="9"/>
      <c r="D152" s="8"/>
      <c r="E152" s="8"/>
      <c r="F152" s="8"/>
      <c r="G152" s="8">
        <v>2224</v>
      </c>
      <c r="H152" s="14"/>
    </row>
    <row r="153" spans="2:8" ht="15.5">
      <c r="B153" s="8" t="s">
        <v>155</v>
      </c>
      <c r="C153" s="9"/>
      <c r="D153" s="8"/>
      <c r="E153" s="8"/>
      <c r="F153" s="8">
        <v>577</v>
      </c>
      <c r="G153" s="8"/>
      <c r="H153" s="14" t="s">
        <v>156</v>
      </c>
    </row>
    <row r="154" spans="2:8" ht="15.5">
      <c r="B154" s="8" t="s">
        <v>157</v>
      </c>
      <c r="C154" s="9"/>
      <c r="D154" s="8">
        <v>1043</v>
      </c>
      <c r="E154" s="8"/>
      <c r="F154" s="8"/>
      <c r="G154" s="8"/>
    </row>
    <row r="155" spans="2:8" ht="15.5">
      <c r="B155" s="8" t="s">
        <v>158</v>
      </c>
      <c r="C155" s="9"/>
      <c r="D155" s="8">
        <v>1140</v>
      </c>
      <c r="E155" s="8"/>
      <c r="F155" s="8"/>
      <c r="G155" s="17">
        <f>(3107+3147+3813+2406+3585)/5</f>
        <v>3211.6</v>
      </c>
    </row>
    <row r="156" spans="2:8" ht="15.5">
      <c r="B156" s="8" t="s">
        <v>159</v>
      </c>
      <c r="C156" s="9">
        <v>1139</v>
      </c>
      <c r="D156" s="8"/>
      <c r="E156" s="8"/>
      <c r="F156" s="8"/>
      <c r="G156" s="8">
        <v>2015</v>
      </c>
    </row>
    <row r="157" spans="2:8" ht="15.5">
      <c r="B157" s="8" t="s">
        <v>160</v>
      </c>
      <c r="C157" s="9"/>
      <c r="D157" s="8"/>
      <c r="E157" s="8"/>
      <c r="F157" s="8"/>
      <c r="G157" s="17">
        <f>(3825+2825+2723)/3</f>
        <v>3124.3333333333335</v>
      </c>
    </row>
    <row r="158" spans="2:8" ht="15.5">
      <c r="B158" s="8" t="s">
        <v>161</v>
      </c>
      <c r="C158" s="9">
        <v>947</v>
      </c>
      <c r="D158" s="8"/>
      <c r="E158" s="8"/>
      <c r="F158" s="8"/>
      <c r="G158" s="8"/>
    </row>
    <row r="159" spans="2:8" ht="15.5">
      <c r="B159" s="8" t="s">
        <v>162</v>
      </c>
      <c r="C159" s="9"/>
      <c r="D159" s="8">
        <v>1518</v>
      </c>
      <c r="E159" s="8"/>
      <c r="F159" s="8"/>
      <c r="G159" s="8"/>
    </row>
    <row r="160" spans="2:8" ht="15.5">
      <c r="B160" s="8" t="s">
        <v>163</v>
      </c>
      <c r="C160" s="9">
        <v>1405</v>
      </c>
      <c r="D160" s="8"/>
      <c r="E160" s="8"/>
      <c r="F160" s="8"/>
      <c r="G160" s="8"/>
    </row>
    <row r="161" spans="2:8" ht="15.5">
      <c r="B161" s="8" t="s">
        <v>164</v>
      </c>
      <c r="C161" s="9"/>
      <c r="D161" s="8">
        <v>1282</v>
      </c>
      <c r="E161" s="8">
        <v>749</v>
      </c>
      <c r="F161" s="8"/>
      <c r="G161" s="8"/>
      <c r="H161" s="14"/>
    </row>
    <row r="162" spans="2:8" ht="15.5">
      <c r="B162" s="8" t="s">
        <v>165</v>
      </c>
      <c r="C162" s="9"/>
      <c r="D162" s="8"/>
      <c r="E162" s="8">
        <v>747</v>
      </c>
      <c r="F162" s="8"/>
      <c r="G162" s="8"/>
      <c r="H162" s="14"/>
    </row>
    <row r="163" spans="2:8" ht="15.5">
      <c r="B163" s="8" t="s">
        <v>166</v>
      </c>
      <c r="C163" s="9"/>
      <c r="D163" s="8">
        <v>1317</v>
      </c>
      <c r="E163" s="8"/>
      <c r="F163" s="8"/>
      <c r="G163" s="8"/>
      <c r="H163" s="14"/>
    </row>
    <row r="164" spans="2:8" ht="15.5">
      <c r="B164" s="8" t="s">
        <v>167</v>
      </c>
      <c r="C164" s="9">
        <v>427</v>
      </c>
      <c r="D164" s="8">
        <v>649</v>
      </c>
      <c r="E164" s="8"/>
      <c r="F164" s="8"/>
      <c r="G164" s="8"/>
      <c r="H164" s="14"/>
    </row>
    <row r="165" spans="2:8" ht="15.5">
      <c r="B165" s="8" t="s">
        <v>168</v>
      </c>
      <c r="C165" s="9"/>
      <c r="D165" s="8"/>
      <c r="E165" s="8">
        <v>947</v>
      </c>
      <c r="F165" s="8"/>
      <c r="G165" s="8"/>
      <c r="H165" s="14"/>
    </row>
    <row r="166" spans="2:8" ht="15.5">
      <c r="B166" s="8" t="s">
        <v>169</v>
      </c>
      <c r="C166" s="9"/>
      <c r="D166" s="8">
        <v>1116</v>
      </c>
      <c r="E166" s="8"/>
      <c r="F166" s="8"/>
      <c r="G166" s="8"/>
      <c r="H166" s="14"/>
    </row>
    <row r="167" spans="2:8" ht="15.5">
      <c r="B167" s="8" t="s">
        <v>170</v>
      </c>
      <c r="C167" s="9"/>
      <c r="D167" s="8"/>
      <c r="E167" s="8"/>
      <c r="F167" s="8"/>
      <c r="G167" s="8">
        <v>1610</v>
      </c>
    </row>
    <row r="168" spans="2:8">
      <c r="B168">
        <f>COUNTA(B5:B167)</f>
        <v>163</v>
      </c>
      <c r="C168">
        <f>COUNTA(C5:C167)</f>
        <v>75</v>
      </c>
      <c r="D168">
        <f t="shared" ref="D168:G168" si="0">COUNTA(D5:D167)</f>
        <v>56</v>
      </c>
      <c r="E168">
        <f t="shared" si="0"/>
        <v>56</v>
      </c>
      <c r="F168">
        <f t="shared" si="0"/>
        <v>54</v>
      </c>
      <c r="G168">
        <f t="shared" si="0"/>
        <v>66</v>
      </c>
    </row>
    <row r="169" spans="2:8">
      <c r="B169" s="21" t="s">
        <v>171</v>
      </c>
      <c r="C169" s="20">
        <f>C168/$B$168</f>
        <v>0.46012269938650308</v>
      </c>
      <c r="D169" s="20">
        <f t="shared" ref="D169:G169" si="1">D168/$B$168</f>
        <v>0.34355828220858897</v>
      </c>
      <c r="E169" s="20">
        <f t="shared" si="1"/>
        <v>0.34355828220858897</v>
      </c>
      <c r="F169" s="20">
        <f t="shared" si="1"/>
        <v>0.33128834355828218</v>
      </c>
      <c r="G169" s="20">
        <f t="shared" si="1"/>
        <v>0.40490797546012269</v>
      </c>
    </row>
  </sheetData>
  <conditionalFormatting sqref="C166:G166">
    <cfRule type="cellIs" dxfId="15" priority="1" operator="between">
      <formula>1</formula>
      <formula>1000</formula>
    </cfRule>
    <cfRule type="cellIs" dxfId="14" priority="5" operator="equal">
      <formula>0</formula>
    </cfRule>
    <cfRule type="cellIs" dxfId="13" priority="6" operator="between">
      <formula>1000</formula>
      <formula>1500</formula>
    </cfRule>
    <cfRule type="cellIs" dxfId="12" priority="7" operator="greaterThan">
      <formula>1500</formula>
    </cfRule>
    <cfRule type="containsBlanks" dxfId="11" priority="8">
      <formula>LEN(TRIM(C166))=0</formula>
    </cfRule>
    <cfRule type="containsBlanks" dxfId="10" priority="3">
      <formula>LEN(TRIM(C166))=0</formula>
    </cfRule>
    <cfRule type="containsBlanks" dxfId="9" priority="4">
      <formula>LEN(TRIM(C166))=0</formula>
    </cfRule>
    <cfRule type="cellIs" dxfId="8" priority="2" stopIfTrue="1" operator="equal">
      <formula>0</formula>
    </cfRule>
  </conditionalFormatting>
  <conditionalFormatting sqref="C5:G165 C167:G167">
    <cfRule type="cellIs" dxfId="7" priority="9" operator="between">
      <formula>1</formula>
      <formula>1000</formula>
    </cfRule>
    <cfRule type="cellIs" dxfId="6" priority="13" operator="equal">
      <formula>0</formula>
    </cfRule>
    <cfRule type="cellIs" dxfId="5" priority="14" operator="between">
      <formula>1000</formula>
      <formula>1500</formula>
    </cfRule>
    <cfRule type="cellIs" dxfId="4" priority="15" operator="greaterThan">
      <formula>1500</formula>
    </cfRule>
    <cfRule type="containsBlanks" dxfId="3" priority="16">
      <formula>LEN(TRIM(C5))=0</formula>
    </cfRule>
    <cfRule type="containsBlanks" dxfId="2" priority="11">
      <formula>LEN(TRIM(C5))=0</formula>
    </cfRule>
    <cfRule type="containsBlanks" dxfId="1" priority="12">
      <formula>LEN(TRIM(C5))=0</formula>
    </cfRule>
    <cfRule type="cellIs" dxfId="0" priority="10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Johnny í Grótinum</cp:lastModifiedBy>
  <dcterms:created xsi:type="dcterms:W3CDTF">2021-01-21T21:07:00Z</dcterms:created>
  <dcterms:modified xsi:type="dcterms:W3CDTF">2022-02-01T20:44:10Z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1033-11.1.0.9662</vt:lpwstr>
  </property>
</Properties>
</file>